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592" activeTab="0"/>
  </bookViews>
  <sheets>
    <sheet name="PRG annual report 2011_12" sheetId="1" r:id="rId1"/>
  </sheets>
  <definedNames>
    <definedName name="_xlnm.Print_Area" localSheetId="0">'PRG annual report 2011_12'!$B$1:$Y$33</definedName>
    <definedName name="_xlnm.Print_Titles" localSheetId="0">'PRG annual report 2011_12'!$1:$3</definedName>
  </definedNames>
  <calcPr fullCalcOnLoad="1"/>
</workbook>
</file>

<file path=xl/sharedStrings.xml><?xml version="1.0" encoding="utf-8"?>
<sst xmlns="http://schemas.openxmlformats.org/spreadsheetml/2006/main" count="128" uniqueCount="95">
  <si>
    <t>2012/13</t>
  </si>
  <si>
    <t>2013/14</t>
  </si>
  <si>
    <t>Contact</t>
  </si>
  <si>
    <t>David Walker</t>
  </si>
  <si>
    <t>Heather Newman</t>
  </si>
  <si>
    <t>Howard Smith</t>
  </si>
  <si>
    <t>Lesley Ingleson</t>
  </si>
  <si>
    <t>Seamus Breen</t>
  </si>
  <si>
    <t>Anne Marie Lubanksi</t>
  </si>
  <si>
    <t>Kate Tayler</t>
  </si>
  <si>
    <t>Gary Fielding</t>
  </si>
  <si>
    <t>Michael Graham</t>
  </si>
  <si>
    <t>Colin Dales</t>
  </si>
  <si>
    <t>Nikki Orrell</t>
  </si>
  <si>
    <t>Georgina Wilkinson</t>
  </si>
  <si>
    <t>Lewis Raw</t>
  </si>
  <si>
    <t>Allan McVeigh</t>
  </si>
  <si>
    <t xml:space="preserve">Katharine Bruce/Carly Walker </t>
  </si>
  <si>
    <t>George Lee</t>
  </si>
  <si>
    <t>Forecast Outturn 2013/14</t>
  </si>
  <si>
    <t>Allocations 2011/12</t>
  </si>
  <si>
    <t>Total Allocation</t>
  </si>
  <si>
    <t>Lesley Philips</t>
  </si>
  <si>
    <t>Jane Mowat, cc Drew Fussey</t>
  </si>
  <si>
    <t>Julia Stack and Nicky Garside</t>
  </si>
  <si>
    <t>Pat Wilson</t>
  </si>
  <si>
    <t>Allocations 2012/13</t>
  </si>
  <si>
    <t>Allocations 2013/14</t>
  </si>
  <si>
    <t>Comments</t>
  </si>
  <si>
    <t>Spend to end of March 2012</t>
  </si>
  <si>
    <t>£'s</t>
  </si>
  <si>
    <t>Adults</t>
  </si>
  <si>
    <t>Stronger/Rural</t>
  </si>
  <si>
    <t>Healthier</t>
  </si>
  <si>
    <t>Safer</t>
  </si>
  <si>
    <t>Thematic Partnership</t>
  </si>
  <si>
    <t>Variance 2011/12 (minus equals under spend)</t>
  </si>
  <si>
    <t>Variance 2012/13 (minus equals under spend)</t>
  </si>
  <si>
    <t>Variance 2013/14 (minus equals under spend)</t>
  </si>
  <si>
    <t>2011/12</t>
  </si>
  <si>
    <t>Total</t>
  </si>
  <si>
    <t>Voluntary Sector Funding</t>
  </si>
  <si>
    <t>TOTAL PERFORMANCE REWARD GRANT</t>
  </si>
  <si>
    <r>
      <t xml:space="preserve">1
</t>
    </r>
    <r>
      <rPr>
        <sz val="12"/>
        <rFont val="Arial"/>
        <family val="2"/>
      </rPr>
      <t>NYCC Children &amp; Young People's Service</t>
    </r>
    <r>
      <rPr>
        <b/>
        <sz val="12"/>
        <rFont val="Arial"/>
        <family val="2"/>
      </rPr>
      <t xml:space="preserve">
Obesity - School Sports</t>
    </r>
  </si>
  <si>
    <r>
      <t xml:space="preserve">2
</t>
    </r>
    <r>
      <rPr>
        <sz val="12"/>
        <rFont val="Arial"/>
        <family val="2"/>
      </rPr>
      <t>NYCC Children &amp; Young People's Service</t>
    </r>
    <r>
      <rPr>
        <b/>
        <sz val="12"/>
        <rFont val="Arial"/>
        <family val="2"/>
      </rPr>
      <t xml:space="preserve">
Post 18 Family Placement Arrangements</t>
    </r>
  </si>
  <si>
    <r>
      <t xml:space="preserve">4
</t>
    </r>
    <r>
      <rPr>
        <sz val="12"/>
        <rFont val="Arial"/>
        <family val="2"/>
      </rPr>
      <t xml:space="preserve">NYCC Children &amp; Young People's Service </t>
    </r>
    <r>
      <rPr>
        <b/>
        <sz val="12"/>
        <rFont val="Arial"/>
        <family val="2"/>
      </rPr>
      <t xml:space="preserve">
Risky Behaviours/Teenage Pregnancy</t>
    </r>
  </si>
  <si>
    <r>
      <t xml:space="preserve">5
</t>
    </r>
    <r>
      <rPr>
        <sz val="12"/>
        <rFont val="Arial"/>
        <family val="2"/>
      </rPr>
      <t>NYCC Children &amp; Young People's Service</t>
    </r>
    <r>
      <rPr>
        <b/>
        <sz val="12"/>
        <rFont val="Arial"/>
        <family val="2"/>
      </rPr>
      <t xml:space="preserve">
Young People's Accommodation</t>
    </r>
  </si>
  <si>
    <r>
      <t xml:space="preserve">6
</t>
    </r>
    <r>
      <rPr>
        <sz val="12"/>
        <rFont val="Arial"/>
        <family val="2"/>
      </rPr>
      <t xml:space="preserve">NYCC Health &amp; Adult Services
</t>
    </r>
    <r>
      <rPr>
        <b/>
        <sz val="12"/>
        <rFont val="Arial"/>
        <family val="2"/>
      </rPr>
      <t>Innovation Fund</t>
    </r>
  </si>
  <si>
    <r>
      <t xml:space="preserve">7
</t>
    </r>
    <r>
      <rPr>
        <sz val="12"/>
        <rFont val="Arial"/>
        <family val="2"/>
      </rPr>
      <t xml:space="preserve">NYCC Health &amp; Adult Services
</t>
    </r>
    <r>
      <rPr>
        <b/>
        <sz val="12"/>
        <rFont val="Arial"/>
        <family val="2"/>
      </rPr>
      <t>Strengthening of the Safeguarding and Quality Assurance processes</t>
    </r>
  </si>
  <si>
    <r>
      <t xml:space="preserve">8
</t>
    </r>
    <r>
      <rPr>
        <sz val="12"/>
        <rFont val="Arial"/>
        <family val="2"/>
      </rPr>
      <t xml:space="preserve">NYCC Health &amp; Adult Services
</t>
    </r>
    <r>
      <rPr>
        <b/>
        <sz val="12"/>
        <rFont val="Arial"/>
        <family val="2"/>
      </rPr>
      <t>Older People's Partnership Board - and community engagement of older people</t>
    </r>
  </si>
  <si>
    <r>
      <t xml:space="preserve">9
</t>
    </r>
    <r>
      <rPr>
        <sz val="12"/>
        <rFont val="Arial"/>
        <family val="2"/>
      </rPr>
      <t xml:space="preserve">NYCC Health &amp; Adult Services
</t>
    </r>
    <r>
      <rPr>
        <b/>
        <sz val="12"/>
        <rFont val="Arial"/>
        <family val="2"/>
      </rPr>
      <t>Physical and Sensory Impairment (PSI) Board - and community engagement of people with physical and sensory impairments</t>
    </r>
  </si>
  <si>
    <r>
      <t xml:space="preserve">10
</t>
    </r>
    <r>
      <rPr>
        <sz val="12"/>
        <rFont val="Arial"/>
        <family val="2"/>
      </rPr>
      <t xml:space="preserve">NYYF on behalf of North Yorkshire &amp; York Infrastructure Consortium
</t>
    </r>
    <r>
      <rPr>
        <b/>
        <sz val="12"/>
        <rFont val="Arial"/>
        <family val="2"/>
      </rPr>
      <t>Active Communities</t>
    </r>
  </si>
  <si>
    <r>
      <t xml:space="preserve">11
</t>
    </r>
    <r>
      <rPr>
        <sz val="12"/>
        <rFont val="Arial"/>
        <family val="2"/>
      </rPr>
      <t xml:space="preserve">Hambleton District Council
</t>
    </r>
    <r>
      <rPr>
        <b/>
        <sz val="12"/>
        <rFont val="Arial"/>
        <family val="2"/>
      </rPr>
      <t>Rural Housing Enabler</t>
    </r>
  </si>
  <si>
    <r>
      <t xml:space="preserve">12
</t>
    </r>
    <r>
      <rPr>
        <sz val="12"/>
        <rFont val="Arial"/>
        <family val="2"/>
      </rPr>
      <t xml:space="preserve">NYCC - Chief Executives Group 
</t>
    </r>
    <r>
      <rPr>
        <b/>
        <sz val="12"/>
        <rFont val="Arial"/>
        <family val="2"/>
      </rPr>
      <t>Increasing access to super-fast broadband</t>
    </r>
  </si>
  <si>
    <r>
      <t xml:space="preserve">13
</t>
    </r>
    <r>
      <rPr>
        <sz val="12"/>
        <rFont val="Arial"/>
        <family val="2"/>
      </rPr>
      <t xml:space="preserve">North York Moors NPA &amp; Yorkshire Dales NPA
</t>
    </r>
    <r>
      <rPr>
        <b/>
        <sz val="12"/>
        <rFont val="Arial"/>
        <family val="2"/>
      </rPr>
      <t>Green Communities</t>
    </r>
  </si>
  <si>
    <r>
      <t xml:space="preserve">15
</t>
    </r>
    <r>
      <rPr>
        <sz val="12"/>
        <rFont val="Arial"/>
        <family val="2"/>
      </rPr>
      <t xml:space="preserve">NHS North Yorkshire &amp; York
</t>
    </r>
    <r>
      <rPr>
        <b/>
        <sz val="12"/>
        <rFont val="Arial"/>
        <family val="2"/>
      </rPr>
      <t>Health Trainer Service</t>
    </r>
  </si>
  <si>
    <r>
      <t xml:space="preserve">16
</t>
    </r>
    <r>
      <rPr>
        <sz val="12"/>
        <rFont val="Arial"/>
        <family val="2"/>
      </rPr>
      <t xml:space="preserve">North Yorkshire Police
</t>
    </r>
    <r>
      <rPr>
        <b/>
        <sz val="12"/>
        <rFont val="Arial"/>
        <family val="2"/>
      </rPr>
      <t>Domestic Violence Co-ordinators</t>
    </r>
  </si>
  <si>
    <r>
      <t xml:space="preserve">17
</t>
    </r>
    <r>
      <rPr>
        <sz val="12"/>
        <rFont val="Arial"/>
        <family val="2"/>
      </rPr>
      <t xml:space="preserve">NHS North Yorkshire and York PCT
</t>
    </r>
    <r>
      <rPr>
        <b/>
        <sz val="12"/>
        <rFont val="Arial"/>
        <family val="2"/>
      </rPr>
      <t xml:space="preserve">Alcohol Treatment Requirement </t>
    </r>
  </si>
  <si>
    <r>
      <t xml:space="preserve">18
</t>
    </r>
    <r>
      <rPr>
        <sz val="12"/>
        <rFont val="Arial"/>
        <family val="2"/>
      </rPr>
      <t xml:space="preserve">NYCC Business &amp; Environmental Services
</t>
    </r>
    <r>
      <rPr>
        <b/>
        <sz val="12"/>
        <rFont val="Arial"/>
        <family val="2"/>
      </rPr>
      <t xml:space="preserve">Road Safety and Casualty Reduction </t>
    </r>
  </si>
  <si>
    <r>
      <t xml:space="preserve">19
</t>
    </r>
    <r>
      <rPr>
        <sz val="12"/>
        <rFont val="Arial"/>
        <family val="2"/>
      </rPr>
      <t xml:space="preserve">Scarborough Borough Council
</t>
    </r>
    <r>
      <rPr>
        <b/>
        <sz val="12"/>
        <rFont val="Arial"/>
        <family val="2"/>
      </rPr>
      <t>Night Marshals</t>
    </r>
  </si>
  <si>
    <r>
      <t xml:space="preserve">21
</t>
    </r>
    <r>
      <rPr>
        <sz val="12"/>
        <rFont val="Arial"/>
        <family val="2"/>
      </rPr>
      <t xml:space="preserve">Harrogate Borough Council
</t>
    </r>
    <r>
      <rPr>
        <b/>
        <sz val="12"/>
        <rFont val="Arial"/>
        <family val="2"/>
      </rPr>
      <t xml:space="preserve">Night Marshals </t>
    </r>
  </si>
  <si>
    <r>
      <t xml:space="preserve">22
</t>
    </r>
    <r>
      <rPr>
        <sz val="12"/>
        <rFont val="Arial"/>
        <family val="2"/>
      </rPr>
      <t xml:space="preserve">Hambleton District Council
</t>
    </r>
    <r>
      <rPr>
        <b/>
        <sz val="12"/>
        <rFont val="Arial"/>
        <family val="2"/>
      </rPr>
      <t xml:space="preserve">Night Marshals </t>
    </r>
  </si>
  <si>
    <t>Project</t>
  </si>
  <si>
    <t>Spend to March 2013</t>
  </si>
  <si>
    <t>No allocation in 2012/13</t>
  </si>
  <si>
    <t>Secretariat support to a county wide board of older people and public sector partners; and the locality engagement of older people through a locality network. Work is being undertaken on priorities including dementia, fuel poverty, loneliness and isolation, monitoring the impact of the cuts and transport.</t>
  </si>
  <si>
    <t>Contribution to the cost of the Domestic Violence Co-ordinators service (other contributors are North Yorkshire Police and North Yorkshire County Council).</t>
  </si>
  <si>
    <t>Change for Life partnerships becoming established across primary and secondary networks. PE Consultants in place and working well with schools supporting transition for all children including those at risk of obesity or other vulnerable groups.</t>
  </si>
  <si>
    <t>Used to promote the engagement of young people who have left local authority care in education, training or employment and to ensure that all young people who remain in a post 18 family placement arrangement live in suitable accommodation. In 2012/13, 100% in suitable accommodation and 100% engaged in education, training or employment.</t>
  </si>
  <si>
    <t>Support for identified communities in the National Parks to install insulation (loft, cavity wall or solid wall insulation), audit community buildings and undertake renewable projects at individual household or community level. During the 2012/13 support was provided to 40 village halls, 20 householders of hard-to-treat properties in the National Parks (mostly stone cavities in the North York Moors); three schools in the National Parks. Approval given May 2013 to extend grant availability to all schools in county and full expenditure anticipated by end 2013/14.</t>
  </si>
  <si>
    <t>Alcohol Treatment Requirement provides specialist alcohol treatment to offenders with problematic alcohol use which is linked to their offending. Non statutory pilots were for a calendar year. All now completed. Outcomes in line with the original bid.</t>
  </si>
  <si>
    <t>Total Variance (minus equals under spend)</t>
  </si>
  <si>
    <t>Secretariat support to a county wide board representing the voice of adults with physical and sensory impairments and the locality engagement of such people though a locality network. Work is being undertaken on arrange of issues including equipment services, fire alarms for deaf people, disabled access at various public buildings, Blue badge and concessionary fares, civil parking enforcement, ambulance service issues, library services.</t>
  </si>
  <si>
    <t xml:space="preserve">Package of programmes aimed at identified high risk groups of road users in North Yorkshire including young children and their parents/carers, motorcyclists, older drivers, and young novice drivers. Includes Children’s Traffic Club, Enhanced Pass Plus, Driving Instructor professional development training and coaching courses, and Older Drivers. </t>
  </si>
  <si>
    <r>
      <t xml:space="preserve">14
</t>
    </r>
    <r>
      <rPr>
        <sz val="12"/>
        <rFont val="Arial"/>
        <family val="2"/>
      </rPr>
      <t xml:space="preserve">The Cambridge Centre
</t>
    </r>
    <r>
      <rPr>
        <b/>
        <sz val="12"/>
        <rFont val="Arial"/>
        <family val="2"/>
      </rPr>
      <t>Accident and Emergency Alcohol Support Link Worker</t>
    </r>
  </si>
  <si>
    <t>Supported the North Yorkshire Rural Housing Enablers' network, who look to find solutions for rural communities facing a shortage of affordable housing. The network contributed to the overall delivery of 421 affordable homes in 2012/13 in North Yorkshire.</t>
  </si>
  <si>
    <t>Children's</t>
  </si>
  <si>
    <t>Development of 'foyer' provision for homeless young people (16 to 25 years). Property and grant transferred to Harrogate Families Housing Association. Builders have started work on the conversion of the building with an anticipated completion date of September 2013.</t>
  </si>
  <si>
    <r>
      <t xml:space="preserve">3
</t>
    </r>
    <r>
      <rPr>
        <sz val="12"/>
        <rFont val="Arial"/>
        <family val="2"/>
      </rPr>
      <t>NYCC Children &amp; Young People's Service</t>
    </r>
    <r>
      <rPr>
        <b/>
        <sz val="12"/>
        <rFont val="Arial"/>
        <family val="2"/>
      </rPr>
      <t xml:space="preserve">
Support for teenagers with multiple vulnerabilities</t>
    </r>
  </si>
  <si>
    <t>2014/15</t>
  </si>
  <si>
    <t>Allocations 2014/15</t>
  </si>
  <si>
    <t>Forecast Outturn 2014/15</t>
  </si>
  <si>
    <t>Variance 2014/15 (minus equals under spend)</t>
  </si>
  <si>
    <r>
      <t xml:space="preserve">20
</t>
    </r>
    <r>
      <rPr>
        <sz val="12"/>
        <rFont val="Arial"/>
        <family val="2"/>
      </rPr>
      <t xml:space="preserve">Selby DC
</t>
    </r>
    <r>
      <rPr>
        <b/>
        <sz val="12"/>
        <rFont val="Arial"/>
        <family val="2"/>
      </rPr>
      <t xml:space="preserve">Night Marshals </t>
    </r>
  </si>
  <si>
    <t>Three year project focused on reducing risk taking behaviours of children and young people, including improving access to contraception and advice through school based health services. Delay in the start of project, but anticipated that full allocation will be spent by end 2013/14. Action plans and service level agreements signed with all schools/pupil referral services.</t>
  </si>
  <si>
    <t>Provides a range of development support to communities to enable them to meet local needs, in particular community needs arising from reductions in public sector funding and withdrawal of services (eg libraries, food banks and asset transfers). Support and training has included constitutional, governance, legal, premises management and other issues. All funding has now been committed. Support has only been delivered where there is a realistic chance that the projects will be sustainable in the longer term.</t>
  </si>
  <si>
    <r>
      <t xml:space="preserve">To support the delivery of next generation broadband to at least 15 targeted rural communities. Progress delayed due to limited number of community ISPs and state aid concerns. Draw down slower than anticipated due to state aid concerns, need to understand BT plans so can identify last 10% (now likely to be extended with new money to create a last 5%), and success in drawing in other funding. </t>
    </r>
    <r>
      <rPr>
        <b/>
        <sz val="12"/>
        <rFont val="Arial"/>
        <family val="2"/>
      </rPr>
      <t>## New request to reprofile expenditure to £33k in 2013/14, £350k in 2014/15 and £300k in 2015/16. ##</t>
    </r>
  </si>
  <si>
    <r>
      <t xml:space="preserve">PRG was agreed for support services for teenagers with multiple vulnerabilities, including mental health and Youth Justice Service. Changes to the national and local environment including a high level of uncertainty over national grant allocations, the anticipated introduction of payment-by-results, and the introduction of police and crime commissioners delayed the development and implementation of spending plans. </t>
    </r>
    <r>
      <rPr>
        <b/>
        <sz val="12"/>
        <rFont val="Arial"/>
        <family val="2"/>
      </rPr>
      <t>## New request from the North Yorkshire Children’s Trust, supported by the North Yorkshire Safeguarding Children Board: £250k is allocated to improve mental health support in 2013/14; and £192k is allocated to work on tackling the threat and impact of child sexual exploitation in North Yorkshire, £60k in 2013/14 and £132k in 2014/15. ##</t>
    </r>
  </si>
  <si>
    <t>Fund to facilitate the transformation of services and initiatives within voluntary and community sector that support older and vulnerable adults. The funding allocated to each financial year is awarded to projects which will potentially operate over three years, so it has previously been agreed that expenditure may continue into 2015/16. £920k awarded to 20 projects to date, remainder to be awarded by March 2014. Appendix 2 provides a summary of awards made in 2011/12 and 2012/13.</t>
  </si>
  <si>
    <t xml:space="preserve">Provision of Night Marshal scheme in Harrogate. Aim of the scheme is to assist in reducing alcohol related violent and Anti social behaviour within night time economy by early intervention. The impact of the Harrogate District Night-Safe Marshal initiative was measured through a reduction in overall violence, most serious violence, assault lesser injury and criminal damage in Harrogate Town, where nearly all Night Marshals deployments have been made since commencement of the scheme. </t>
  </si>
  <si>
    <t>The Selby Night Marshal scheme provides a uniformed presence every week in Selby town on a Thursday, Friday and Saturday night between 10pm and 4am, also on a Sunday before a bank holiday. The Night Marshals support the Police, licensees and door staff in making interventions in relation to night time economy incidents of violence and anti-social behaviour. The effectiveness of the scheme is measured by incidents that they have been deployed to and the overall crime and anti-social behaviour levels.</t>
  </si>
  <si>
    <r>
      <t xml:space="preserve">Used for staffing and other costs to meet statutory demands to train wider partnerships around the agendas; to raise awareness in order that wider partnerships and the public are aware of the range of safeguarding issue; and to increase support to the safeguarding processes. Expenditure on areas such as training course costs have been lower than anticipated. </t>
    </r>
    <r>
      <rPr>
        <b/>
        <sz val="12"/>
        <rFont val="Arial"/>
        <family val="2"/>
      </rPr>
      <t>## New request to extend project for an additional year, allocating £80.7k for expenditure in 2014/15. ##</t>
    </r>
  </si>
  <si>
    <r>
      <t xml:space="preserve">Provision of Night Marshal scheme in Northallerton. Aim of the scheme is to assist in reducing alcohol related violent and anti-social behaviour within night time economy by early intervention. </t>
    </r>
    <r>
      <rPr>
        <b/>
        <sz val="12"/>
        <rFont val="Arial"/>
        <family val="2"/>
      </rPr>
      <t>## New request to reprofile expenditure to £21.5k in 2013/14 and £8.4k in 2014/15 to allow underspend from previous years to be used to extend length of project. ##</t>
    </r>
  </si>
  <si>
    <t>Based within Scarborough Accident and Emergency Department to facilitate identification of patients with moderately to severely harmful drinking patterns and offer support through brief interventions. Contributing to a reduction in alcohol related presentations at A&amp;E and alcohol use by those attending interventions. Approval given April 2013 to transfer £10.5k to this project from Scarborough Night Marshall project, taking the total allocation to £163k. Officers, acting under delegated authority, have agreed that £16k can be reprofiled into 2014/15.</t>
  </si>
  <si>
    <r>
      <t xml:space="preserve">Night Marshals funded to support reduction of violent crime within the night time economy (NTE). Approval was given April 2013 to transfer £10.5k underspend at March 2013 to Accident and Emergency Alcohol Support Link Worker project (project 14). Existing Night Marshals contract ended April 2013.  Partnership reviewed value for money and developed a proactive NTE plan to provide a framework through which the night time economy can be more effectively managed focusing on: safe, effective control and management of crowds along key routes; high visibility presence and proactive enforcement; improved data collection, communication and integrated partnership responses; improved training for those working within the night time economy; keeping people safe; reducing the length of the key night time economy period within Scarborough and encouraging a more diverse early evening economy. </t>
    </r>
    <r>
      <rPr>
        <b/>
        <sz val="12"/>
        <rFont val="Arial"/>
        <family val="2"/>
      </rPr>
      <t>## New request to utilise funding allocated for 2013/14 (£70.5k) for a range of measures including portable ID scanners deployed at key licensed premises that can quickly spot fake IDs and known troublemakers; use of passive drugs dogs to identify the volume and type of drugs being used and to eradicate the use of drugs; portable equipment deployed at key licensed premises to test all entrants for drug use; extend the use of the Safe Haven (managed by the Street Angels) to provide a place of safety for those most vulnerable in the NTE; increased CCTV coverage of key licensed premises and key hotspot crime areas; training and improved communication with all working and volunteering in the NTE; and marketing materials to promote pilot early closing in November 2013.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</si>
</sst>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409]dddd\,\ mmmm\ dd\,\ yyyy"/>
    <numFmt numFmtId="175" formatCode="[$-409]h:mm:ss\ AM/PM"/>
    <numFmt numFmtId="176" formatCode="#,##0;[Red]#,##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00"/>
    <numFmt numFmtId="184" formatCode="0.00000"/>
    <numFmt numFmtId="185" formatCode="&quot;£&quot;#,##0.00"/>
    <numFmt numFmtId="186" formatCode="[$-809]dd\ mmmm\ yyyy"/>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1"/>
      <name val="Arial"/>
      <family val="2"/>
    </font>
    <font>
      <sz val="11"/>
      <name val="Calibri"/>
      <family val="2"/>
    </font>
    <font>
      <sz val="1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color indexed="63"/>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3">
    <xf numFmtId="0" fontId="0" fillId="0" borderId="0" xfId="0" applyAlignment="1">
      <alignment/>
    </xf>
    <xf numFmtId="0" fontId="21" fillId="0" borderId="0" xfId="0" applyFont="1" applyBorder="1" applyAlignment="1">
      <alignment/>
    </xf>
    <xf numFmtId="0" fontId="21" fillId="0" borderId="0" xfId="0" applyFont="1" applyFill="1" applyBorder="1" applyAlignment="1">
      <alignment wrapText="1"/>
    </xf>
    <xf numFmtId="0" fontId="21" fillId="0" borderId="0" xfId="0" applyFont="1" applyBorder="1" applyAlignment="1">
      <alignment wrapText="1"/>
    </xf>
    <xf numFmtId="3" fontId="21" fillId="0" borderId="0" xfId="0" applyNumberFormat="1" applyFont="1" applyFill="1" applyBorder="1" applyAlignment="1">
      <alignment wrapText="1"/>
    </xf>
    <xf numFmtId="3" fontId="21" fillId="0" borderId="0" xfId="0" applyNumberFormat="1" applyFont="1" applyBorder="1" applyAlignment="1">
      <alignment/>
    </xf>
    <xf numFmtId="0" fontId="22" fillId="0" borderId="0" xfId="0" applyFont="1" applyBorder="1" applyAlignment="1">
      <alignment wrapText="1"/>
    </xf>
    <xf numFmtId="0" fontId="22" fillId="0" borderId="0" xfId="0" applyFont="1" applyFill="1" applyBorder="1" applyAlignment="1">
      <alignment wrapText="1"/>
    </xf>
    <xf numFmtId="3" fontId="22" fillId="0" borderId="0" xfId="0" applyNumberFormat="1" applyFont="1" applyFill="1" applyBorder="1" applyAlignment="1">
      <alignment wrapText="1"/>
    </xf>
    <xf numFmtId="3" fontId="22" fillId="0" borderId="0" xfId="0" applyNumberFormat="1" applyFont="1" applyBorder="1" applyAlignment="1">
      <alignment wrapText="1"/>
    </xf>
    <xf numFmtId="3" fontId="22" fillId="0" borderId="0" xfId="0" applyNumberFormat="1" applyFont="1" applyFill="1" applyBorder="1" applyAlignment="1">
      <alignment horizontal="center" wrapText="1"/>
    </xf>
    <xf numFmtId="3" fontId="21" fillId="0" borderId="0" xfId="0" applyNumberFormat="1" applyFont="1" applyFill="1" applyBorder="1" applyAlignment="1">
      <alignment/>
    </xf>
    <xf numFmtId="0" fontId="21" fillId="0" borderId="0" xfId="0" applyFont="1" applyFill="1" applyBorder="1" applyAlignment="1">
      <alignment/>
    </xf>
    <xf numFmtId="0" fontId="22" fillId="0" borderId="7" xfId="0" applyFont="1" applyBorder="1" applyAlignment="1">
      <alignment wrapText="1"/>
    </xf>
    <xf numFmtId="0" fontId="21" fillId="0" borderId="7" xfId="0" applyFont="1" applyBorder="1" applyAlignment="1">
      <alignment wrapText="1"/>
    </xf>
    <xf numFmtId="3" fontId="21" fillId="0" borderId="7" xfId="0" applyNumberFormat="1" applyFont="1" applyFill="1" applyBorder="1" applyAlignment="1">
      <alignment wrapText="1"/>
    </xf>
    <xf numFmtId="3" fontId="21" fillId="0" borderId="7" xfId="0" applyNumberFormat="1" applyFont="1" applyBorder="1" applyAlignment="1">
      <alignment/>
    </xf>
    <xf numFmtId="3" fontId="21" fillId="0" borderId="7" xfId="0" applyNumberFormat="1" applyFont="1" applyFill="1" applyBorder="1" applyAlignment="1">
      <alignment/>
    </xf>
    <xf numFmtId="3" fontId="21" fillId="0" borderId="7" xfId="0" applyNumberFormat="1" applyFont="1" applyBorder="1" applyAlignment="1">
      <alignment wrapText="1"/>
    </xf>
    <xf numFmtId="0" fontId="21" fillId="0" borderId="7" xfId="0" applyFont="1" applyBorder="1" applyAlignment="1">
      <alignment/>
    </xf>
    <xf numFmtId="3" fontId="21" fillId="0" borderId="10" xfId="0" applyNumberFormat="1" applyFont="1" applyBorder="1" applyAlignment="1">
      <alignment/>
    </xf>
    <xf numFmtId="3" fontId="21" fillId="0" borderId="10" xfId="0" applyNumberFormat="1" applyFont="1" applyFill="1" applyBorder="1" applyAlignment="1">
      <alignment wrapText="1"/>
    </xf>
    <xf numFmtId="3" fontId="21" fillId="0" borderId="10" xfId="0" applyNumberFormat="1" applyFont="1" applyFill="1" applyBorder="1" applyAlignment="1">
      <alignment/>
    </xf>
    <xf numFmtId="0" fontId="21" fillId="0" borderId="10" xfId="0" applyFont="1" applyBorder="1" applyAlignment="1">
      <alignment wrapText="1"/>
    </xf>
    <xf numFmtId="3" fontId="22" fillId="0" borderId="7" xfId="0" applyNumberFormat="1" applyFont="1" applyBorder="1" applyAlignment="1">
      <alignment/>
    </xf>
    <xf numFmtId="0" fontId="22" fillId="0" borderId="0" xfId="0" applyFont="1" applyBorder="1" applyAlignment="1">
      <alignment horizontal="center" wrapText="1"/>
    </xf>
    <xf numFmtId="0" fontId="22" fillId="0" borderId="0" xfId="0" applyFont="1" applyFill="1" applyBorder="1" applyAlignment="1">
      <alignment horizontal="center" wrapText="1"/>
    </xf>
    <xf numFmtId="3" fontId="22"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Fill="1" applyBorder="1" applyAlignment="1">
      <alignment wrapText="1"/>
    </xf>
    <xf numFmtId="3" fontId="23" fillId="0" borderId="0" xfId="0" applyNumberFormat="1" applyFont="1" applyFill="1" applyBorder="1" applyAlignment="1">
      <alignment horizontal="center" wrapText="1"/>
    </xf>
    <xf numFmtId="3" fontId="23" fillId="0" borderId="0" xfId="0" applyNumberFormat="1" applyFont="1" applyBorder="1" applyAlignment="1">
      <alignment wrapText="1"/>
    </xf>
    <xf numFmtId="0" fontId="22" fillId="0" borderId="7" xfId="0" applyFont="1" applyFill="1" applyBorder="1" applyAlignment="1">
      <alignment wrapText="1"/>
    </xf>
    <xf numFmtId="3" fontId="23" fillId="0" borderId="0" xfId="0" applyNumberFormat="1" applyFont="1" applyBorder="1" applyAlignment="1">
      <alignment horizontal="center" wrapText="1"/>
    </xf>
    <xf numFmtId="0" fontId="23" fillId="0" borderId="0" xfId="0" applyFont="1" applyFill="1" applyBorder="1" applyAlignment="1">
      <alignment horizontal="center" wrapText="1"/>
    </xf>
    <xf numFmtId="0" fontId="21" fillId="0" borderId="10" xfId="0" applyFont="1" applyFill="1" applyBorder="1" applyAlignment="1">
      <alignment wrapText="1"/>
    </xf>
    <xf numFmtId="14" fontId="21" fillId="0" borderId="10" xfId="0" applyNumberFormat="1" applyFont="1" applyBorder="1" applyAlignment="1">
      <alignment wrapText="1"/>
    </xf>
    <xf numFmtId="14" fontId="21" fillId="0" borderId="10" xfId="0" applyNumberFormat="1" applyFont="1" applyBorder="1" applyAlignment="1">
      <alignment/>
    </xf>
    <xf numFmtId="41" fontId="21" fillId="0" borderId="7" xfId="42" applyNumberFormat="1" applyFont="1" applyBorder="1" applyAlignment="1">
      <alignment/>
    </xf>
    <xf numFmtId="3" fontId="21" fillId="0" borderId="10" xfId="0" applyNumberFormat="1" applyFont="1" applyBorder="1" applyAlignment="1">
      <alignment wrapText="1"/>
    </xf>
    <xf numFmtId="0" fontId="21" fillId="0" borderId="11" xfId="0" applyFont="1" applyBorder="1" applyAlignment="1">
      <alignment wrapText="1"/>
    </xf>
    <xf numFmtId="3" fontId="21" fillId="0" borderId="11" xfId="0" applyNumberFormat="1" applyFont="1" applyFill="1" applyBorder="1" applyAlignment="1">
      <alignment wrapText="1"/>
    </xf>
    <xf numFmtId="0" fontId="21" fillId="0" borderId="12" xfId="0" applyFont="1" applyFill="1" applyBorder="1" applyAlignment="1">
      <alignment wrapText="1"/>
    </xf>
    <xf numFmtId="0" fontId="21" fillId="0" borderId="13" xfId="0" applyFont="1" applyBorder="1" applyAlignment="1">
      <alignment wrapText="1"/>
    </xf>
    <xf numFmtId="3" fontId="21" fillId="0" borderId="13" xfId="0" applyNumberFormat="1" applyFont="1" applyFill="1" applyBorder="1" applyAlignment="1">
      <alignment wrapText="1"/>
    </xf>
    <xf numFmtId="3" fontId="21" fillId="0" borderId="13" xfId="0" applyNumberFormat="1" applyFont="1" applyBorder="1" applyAlignment="1">
      <alignment/>
    </xf>
    <xf numFmtId="3" fontId="21" fillId="0" borderId="13" xfId="0" applyNumberFormat="1" applyFont="1" applyFill="1" applyBorder="1" applyAlignment="1">
      <alignment/>
    </xf>
    <xf numFmtId="0" fontId="22" fillId="0" borderId="14" xfId="0" applyFont="1" applyBorder="1" applyAlignment="1">
      <alignment wrapText="1"/>
    </xf>
    <xf numFmtId="3" fontId="22" fillId="0" borderId="14" xfId="0" applyNumberFormat="1" applyFont="1" applyBorder="1" applyAlignment="1">
      <alignment/>
    </xf>
    <xf numFmtId="3" fontId="22" fillId="0" borderId="15" xfId="0" applyNumberFormat="1" applyFont="1" applyBorder="1" applyAlignment="1">
      <alignment/>
    </xf>
    <xf numFmtId="0" fontId="21" fillId="0" borderId="15" xfId="0" applyFont="1" applyBorder="1" applyAlignment="1">
      <alignment wrapText="1"/>
    </xf>
    <xf numFmtId="3" fontId="22" fillId="0" borderId="14" xfId="0" applyNumberFormat="1" applyFont="1" applyFill="1" applyBorder="1" applyAlignment="1">
      <alignment wrapText="1"/>
    </xf>
    <xf numFmtId="0" fontId="21" fillId="0" borderId="7" xfId="53" applyNumberFormat="1" applyFont="1" applyFill="1" applyBorder="1" applyAlignment="1" applyProtection="1">
      <alignment wrapText="1"/>
      <protection/>
    </xf>
    <xf numFmtId="3" fontId="22" fillId="0" borderId="0" xfId="0" applyNumberFormat="1" applyFont="1" applyBorder="1" applyAlignment="1">
      <alignment/>
    </xf>
    <xf numFmtId="0" fontId="24" fillId="0" borderId="0" xfId="0" applyFont="1" applyAlignment="1">
      <alignment vertical="top" wrapText="1"/>
    </xf>
    <xf numFmtId="0" fontId="25" fillId="0" borderId="0" xfId="0" applyFont="1" applyAlignment="1">
      <alignment vertical="top"/>
    </xf>
    <xf numFmtId="0" fontId="21" fillId="0" borderId="7" xfId="0" applyFont="1" applyFill="1" applyBorder="1" applyAlignment="1">
      <alignment wrapText="1"/>
    </xf>
    <xf numFmtId="3" fontId="22" fillId="24" borderId="16" xfId="0" applyNumberFormat="1" applyFont="1" applyFill="1" applyBorder="1" applyAlignment="1" quotePrefix="1">
      <alignment horizontal="center" wrapText="1"/>
    </xf>
    <xf numFmtId="3" fontId="22" fillId="24" borderId="17" xfId="0" applyNumberFormat="1" applyFont="1" applyFill="1" applyBorder="1" applyAlignment="1" quotePrefix="1">
      <alignment horizontal="center" wrapText="1"/>
    </xf>
    <xf numFmtId="3" fontId="22" fillId="24" borderId="18" xfId="0" applyNumberFormat="1" applyFont="1" applyFill="1" applyBorder="1" applyAlignment="1" quotePrefix="1">
      <alignment horizontal="center" wrapText="1"/>
    </xf>
    <xf numFmtId="3" fontId="22" fillId="25" borderId="16" xfId="0" applyNumberFormat="1" applyFont="1" applyFill="1" applyBorder="1" applyAlignment="1" quotePrefix="1">
      <alignment horizontal="center" wrapText="1"/>
    </xf>
    <xf numFmtId="3" fontId="22" fillId="25" borderId="17" xfId="0" applyNumberFormat="1" applyFont="1" applyFill="1" applyBorder="1" applyAlignment="1">
      <alignment horizontal="center" wrapText="1"/>
    </xf>
    <xf numFmtId="3" fontId="22" fillId="25" borderId="18"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moreton@northyorkshire.pnn.police.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3"/>
  <sheetViews>
    <sheetView tabSelected="1" zoomScale="70" zoomScaleNormal="70" zoomScalePageLayoutView="0" workbookViewId="0" topLeftCell="B1">
      <pane xSplit="4" ySplit="5" topLeftCell="I25" activePane="bottomRight" state="frozen"/>
      <selection pane="topLeft" activeCell="B1" sqref="B1"/>
      <selection pane="topRight" activeCell="F1" sqref="F1"/>
      <selection pane="bottomLeft" activeCell="B6" sqref="B6"/>
      <selection pane="bottomRight" activeCell="L25" sqref="L25"/>
    </sheetView>
  </sheetViews>
  <sheetFormatPr defaultColWidth="9.140625" defaultRowHeight="12.75"/>
  <cols>
    <col min="1" max="1" width="23.57421875" style="2" hidden="1" customWidth="1"/>
    <col min="2" max="2" width="44.8515625" style="3" customWidth="1"/>
    <col min="3" max="3" width="2.7109375" style="3" customWidth="1"/>
    <col min="4" max="4" width="15.7109375" style="4" customWidth="1"/>
    <col min="5" max="5" width="2.7109375" style="4" customWidth="1"/>
    <col min="6" max="8" width="15.7109375" style="5" customWidth="1"/>
    <col min="9" max="9" width="2.7109375" style="5" customWidth="1"/>
    <col min="10" max="12" width="15.7109375" style="5" customWidth="1"/>
    <col min="13" max="13" width="2.7109375" style="5" customWidth="1"/>
    <col min="14" max="16" width="15.7109375" style="5" customWidth="1"/>
    <col min="17" max="17" width="2.7109375" style="5" customWidth="1"/>
    <col min="18" max="20" width="15.7109375" style="5" customWidth="1"/>
    <col min="21" max="21" width="2.7109375" style="5" customWidth="1"/>
    <col min="22" max="22" width="15.7109375" style="5" customWidth="1"/>
    <col min="23" max="23" width="8.00390625" style="2" hidden="1" customWidth="1"/>
    <col min="24" max="24" width="2.7109375" style="2" customWidth="1"/>
    <col min="25" max="25" width="80.7109375" style="2" customWidth="1"/>
    <col min="26" max="26" width="7.8515625" style="2" customWidth="1"/>
    <col min="27" max="27" width="70.7109375" style="5" customWidth="1"/>
    <col min="28" max="29" width="9.140625" style="5" customWidth="1"/>
    <col min="30" max="16384" width="9.140625" style="1" customWidth="1"/>
  </cols>
  <sheetData>
    <row r="1" spans="25:27" ht="15">
      <c r="Y1" s="7"/>
      <c r="AA1" s="53"/>
    </row>
    <row r="2" spans="1:29" s="6" customFormat="1" ht="15">
      <c r="A2" s="7"/>
      <c r="D2" s="8"/>
      <c r="E2" s="8"/>
      <c r="F2" s="60" t="s">
        <v>39</v>
      </c>
      <c r="G2" s="61"/>
      <c r="H2" s="62"/>
      <c r="I2" s="9"/>
      <c r="J2" s="57" t="s">
        <v>0</v>
      </c>
      <c r="K2" s="58"/>
      <c r="L2" s="59"/>
      <c r="M2" s="9"/>
      <c r="N2" s="57" t="s">
        <v>1</v>
      </c>
      <c r="O2" s="58"/>
      <c r="P2" s="59"/>
      <c r="Q2" s="9"/>
      <c r="R2" s="57" t="s">
        <v>79</v>
      </c>
      <c r="S2" s="58"/>
      <c r="T2" s="59"/>
      <c r="U2" s="9"/>
      <c r="V2" s="9"/>
      <c r="W2" s="7"/>
      <c r="X2" s="7"/>
      <c r="Y2" s="7"/>
      <c r="Z2" s="7"/>
      <c r="AA2" s="9"/>
      <c r="AB2" s="9"/>
      <c r="AC2" s="9"/>
    </row>
    <row r="3" spans="1:29" s="28" customFormat="1" ht="78" customHeight="1">
      <c r="A3" s="29" t="s">
        <v>2</v>
      </c>
      <c r="B3" s="28" t="s">
        <v>62</v>
      </c>
      <c r="D3" s="30" t="s">
        <v>21</v>
      </c>
      <c r="E3" s="30"/>
      <c r="F3" s="30" t="s">
        <v>20</v>
      </c>
      <c r="G3" s="30" t="s">
        <v>29</v>
      </c>
      <c r="H3" s="33" t="s">
        <v>36</v>
      </c>
      <c r="I3" s="30"/>
      <c r="J3" s="30" t="s">
        <v>26</v>
      </c>
      <c r="K3" s="30" t="s">
        <v>63</v>
      </c>
      <c r="L3" s="30" t="s">
        <v>37</v>
      </c>
      <c r="M3" s="30"/>
      <c r="N3" s="30" t="s">
        <v>27</v>
      </c>
      <c r="O3" s="30" t="s">
        <v>19</v>
      </c>
      <c r="P3" s="33" t="s">
        <v>38</v>
      </c>
      <c r="Q3" s="33"/>
      <c r="R3" s="30" t="s">
        <v>80</v>
      </c>
      <c r="S3" s="30" t="s">
        <v>81</v>
      </c>
      <c r="T3" s="33" t="s">
        <v>82</v>
      </c>
      <c r="U3" s="33"/>
      <c r="V3" s="33" t="s">
        <v>71</v>
      </c>
      <c r="W3" s="34" t="s">
        <v>35</v>
      </c>
      <c r="X3" s="34"/>
      <c r="Y3" s="34" t="s">
        <v>28</v>
      </c>
      <c r="Z3" s="34"/>
      <c r="AA3" s="53"/>
      <c r="AB3" s="31"/>
      <c r="AC3" s="31"/>
    </row>
    <row r="4" spans="1:29" s="25" customFormat="1" ht="15">
      <c r="A4" s="26"/>
      <c r="D4" s="10" t="s">
        <v>30</v>
      </c>
      <c r="E4" s="10"/>
      <c r="F4" s="10" t="s">
        <v>30</v>
      </c>
      <c r="G4" s="10" t="s">
        <v>30</v>
      </c>
      <c r="H4" s="10" t="s">
        <v>30</v>
      </c>
      <c r="I4" s="10"/>
      <c r="J4" s="10" t="s">
        <v>30</v>
      </c>
      <c r="K4" s="10" t="s">
        <v>30</v>
      </c>
      <c r="L4" s="10" t="s">
        <v>30</v>
      </c>
      <c r="M4" s="10"/>
      <c r="N4" s="10" t="s">
        <v>30</v>
      </c>
      <c r="O4" s="10" t="s">
        <v>30</v>
      </c>
      <c r="P4" s="10" t="s">
        <v>30</v>
      </c>
      <c r="Q4" s="10"/>
      <c r="R4" s="10" t="s">
        <v>30</v>
      </c>
      <c r="S4" s="10" t="s">
        <v>30</v>
      </c>
      <c r="T4" s="10" t="s">
        <v>30</v>
      </c>
      <c r="U4" s="10"/>
      <c r="V4" s="10" t="s">
        <v>30</v>
      </c>
      <c r="W4" s="10" t="s">
        <v>30</v>
      </c>
      <c r="X4" s="10"/>
      <c r="Y4" s="10"/>
      <c r="Z4" s="10"/>
      <c r="AA4" s="27"/>
      <c r="AB4" s="27"/>
      <c r="AC4" s="27"/>
    </row>
    <row r="5" spans="16:20" ht="15">
      <c r="P5" s="8"/>
      <c r="T5" s="8"/>
    </row>
    <row r="6" spans="1:27" ht="64.5" customHeight="1">
      <c r="A6" s="2" t="s">
        <v>4</v>
      </c>
      <c r="B6" s="13" t="s">
        <v>43</v>
      </c>
      <c r="C6" s="23"/>
      <c r="D6" s="15">
        <v>88500</v>
      </c>
      <c r="E6" s="21"/>
      <c r="F6" s="16">
        <v>44250</v>
      </c>
      <c r="G6" s="16">
        <v>44250</v>
      </c>
      <c r="H6" s="17">
        <f>G6-F6</f>
        <v>0</v>
      </c>
      <c r="I6" s="20"/>
      <c r="J6" s="16">
        <v>44250</v>
      </c>
      <c r="K6" s="16">
        <v>44250</v>
      </c>
      <c r="L6" s="16">
        <f>K6-J6</f>
        <v>0</v>
      </c>
      <c r="M6" s="20"/>
      <c r="N6" s="16">
        <v>0</v>
      </c>
      <c r="O6" s="16">
        <v>0</v>
      </c>
      <c r="P6" s="16">
        <f aca="true" t="shared" si="0" ref="P6:P27">O6-N6</f>
        <v>0</v>
      </c>
      <c r="Q6" s="20"/>
      <c r="R6" s="16">
        <v>0</v>
      </c>
      <c r="S6" s="16">
        <v>0</v>
      </c>
      <c r="T6" s="16">
        <f aca="true" t="shared" si="1" ref="T6:T27">S6-R6</f>
        <v>0</v>
      </c>
      <c r="U6" s="20"/>
      <c r="V6" s="16">
        <f>(G6+K6+O6+S6)-D6</f>
        <v>0</v>
      </c>
      <c r="W6" s="14" t="s">
        <v>76</v>
      </c>
      <c r="X6" s="23"/>
      <c r="Y6" s="14" t="s">
        <v>67</v>
      </c>
      <c r="Z6" s="23"/>
      <c r="AA6" s="15"/>
    </row>
    <row r="7" spans="1:27" ht="81" customHeight="1">
      <c r="A7" s="2" t="s">
        <v>5</v>
      </c>
      <c r="B7" s="13" t="s">
        <v>44</v>
      </c>
      <c r="C7" s="23"/>
      <c r="D7" s="15">
        <v>150000</v>
      </c>
      <c r="E7" s="21"/>
      <c r="F7" s="16">
        <v>50000</v>
      </c>
      <c r="G7" s="16">
        <v>50000</v>
      </c>
      <c r="H7" s="17">
        <f aca="true" t="shared" si="2" ref="H7:H27">G7-F7</f>
        <v>0</v>
      </c>
      <c r="I7" s="20"/>
      <c r="J7" s="16">
        <v>50000</v>
      </c>
      <c r="K7" s="16">
        <v>50000</v>
      </c>
      <c r="L7" s="16">
        <f aca="true" t="shared" si="3" ref="L7:L27">K7-J7</f>
        <v>0</v>
      </c>
      <c r="M7" s="20"/>
      <c r="N7" s="16">
        <v>50000</v>
      </c>
      <c r="O7" s="16">
        <v>50000</v>
      </c>
      <c r="P7" s="16">
        <f t="shared" si="0"/>
        <v>0</v>
      </c>
      <c r="Q7" s="20"/>
      <c r="R7" s="16">
        <v>0</v>
      </c>
      <c r="S7" s="16">
        <v>0</v>
      </c>
      <c r="T7" s="16">
        <f t="shared" si="1"/>
        <v>0</v>
      </c>
      <c r="U7" s="20"/>
      <c r="V7" s="16">
        <f aca="true" t="shared" si="4" ref="V7:V27">(G7+K7+O7+S7)-D7</f>
        <v>0</v>
      </c>
      <c r="W7" s="14" t="s">
        <v>76</v>
      </c>
      <c r="X7" s="23"/>
      <c r="Y7" s="15" t="s">
        <v>68</v>
      </c>
      <c r="Z7" s="23"/>
      <c r="AA7" s="15"/>
    </row>
    <row r="8" spans="1:27" ht="175.5" customHeight="1">
      <c r="A8" s="2" t="s">
        <v>6</v>
      </c>
      <c r="B8" s="13" t="s">
        <v>78</v>
      </c>
      <c r="C8" s="23"/>
      <c r="D8" s="15">
        <v>442800</v>
      </c>
      <c r="E8" s="21"/>
      <c r="F8" s="16">
        <v>150000</v>
      </c>
      <c r="G8" s="16">
        <v>0</v>
      </c>
      <c r="H8" s="17">
        <f t="shared" si="2"/>
        <v>-150000</v>
      </c>
      <c r="I8" s="20"/>
      <c r="J8" s="16">
        <v>150000</v>
      </c>
      <c r="K8" s="16">
        <v>0</v>
      </c>
      <c r="L8" s="16">
        <f t="shared" si="3"/>
        <v>-150000</v>
      </c>
      <c r="M8" s="20"/>
      <c r="N8" s="16">
        <v>142800</v>
      </c>
      <c r="O8" s="16">
        <f>450000-7200-192000+60000</f>
        <v>310800</v>
      </c>
      <c r="P8" s="16">
        <f t="shared" si="0"/>
        <v>168000</v>
      </c>
      <c r="Q8" s="20"/>
      <c r="R8" s="16">
        <v>0</v>
      </c>
      <c r="S8" s="16">
        <v>0</v>
      </c>
      <c r="T8" s="16">
        <f t="shared" si="1"/>
        <v>0</v>
      </c>
      <c r="U8" s="20"/>
      <c r="V8" s="16">
        <f t="shared" si="4"/>
        <v>-132000</v>
      </c>
      <c r="W8" s="14" t="s">
        <v>76</v>
      </c>
      <c r="X8" s="23"/>
      <c r="Y8" s="14" t="s">
        <v>87</v>
      </c>
      <c r="Z8" s="23"/>
      <c r="AA8" s="15"/>
    </row>
    <row r="9" spans="1:27" ht="81.75" customHeight="1">
      <c r="A9" s="2" t="s">
        <v>17</v>
      </c>
      <c r="B9" s="13" t="s">
        <v>45</v>
      </c>
      <c r="C9" s="23"/>
      <c r="D9" s="15">
        <v>150000</v>
      </c>
      <c r="E9" s="21"/>
      <c r="F9" s="16">
        <v>47950</v>
      </c>
      <c r="G9" s="16">
        <v>20950</v>
      </c>
      <c r="H9" s="17">
        <f t="shared" si="2"/>
        <v>-27000</v>
      </c>
      <c r="I9" s="20"/>
      <c r="J9" s="16">
        <v>51450</v>
      </c>
      <c r="K9" s="16">
        <v>43373</v>
      </c>
      <c r="L9" s="16">
        <f t="shared" si="3"/>
        <v>-8077</v>
      </c>
      <c r="M9" s="20"/>
      <c r="N9" s="16">
        <v>50600</v>
      </c>
      <c r="O9" s="16">
        <v>85677</v>
      </c>
      <c r="P9" s="16">
        <f t="shared" si="0"/>
        <v>35077</v>
      </c>
      <c r="Q9" s="20"/>
      <c r="R9" s="16">
        <v>0</v>
      </c>
      <c r="S9" s="16">
        <v>0</v>
      </c>
      <c r="T9" s="16">
        <f t="shared" si="1"/>
        <v>0</v>
      </c>
      <c r="U9" s="20"/>
      <c r="V9" s="16">
        <f t="shared" si="4"/>
        <v>0</v>
      </c>
      <c r="W9" s="14" t="s">
        <v>76</v>
      </c>
      <c r="X9" s="23"/>
      <c r="Y9" s="15" t="s">
        <v>84</v>
      </c>
      <c r="Z9" s="23"/>
      <c r="AA9" s="15"/>
    </row>
    <row r="10" spans="1:29" s="12" customFormat="1" ht="67.5" customHeight="1">
      <c r="A10" s="2" t="s">
        <v>3</v>
      </c>
      <c r="B10" s="13" t="s">
        <v>46</v>
      </c>
      <c r="C10" s="35"/>
      <c r="D10" s="15">
        <v>252000</v>
      </c>
      <c r="E10" s="21"/>
      <c r="F10" s="17">
        <v>0</v>
      </c>
      <c r="G10" s="17">
        <v>0</v>
      </c>
      <c r="H10" s="17">
        <f t="shared" si="2"/>
        <v>0</v>
      </c>
      <c r="I10" s="22"/>
      <c r="J10" s="17">
        <v>252000</v>
      </c>
      <c r="K10" s="17">
        <v>252000</v>
      </c>
      <c r="L10" s="16">
        <f t="shared" si="3"/>
        <v>0</v>
      </c>
      <c r="M10" s="22"/>
      <c r="N10" s="17">
        <v>0</v>
      </c>
      <c r="O10" s="17">
        <v>0</v>
      </c>
      <c r="P10" s="16">
        <f t="shared" si="0"/>
        <v>0</v>
      </c>
      <c r="Q10" s="22"/>
      <c r="R10" s="16">
        <v>0</v>
      </c>
      <c r="S10" s="16">
        <v>0</v>
      </c>
      <c r="T10" s="16">
        <f t="shared" si="1"/>
        <v>0</v>
      </c>
      <c r="U10" s="22"/>
      <c r="V10" s="16">
        <f t="shared" si="4"/>
        <v>0</v>
      </c>
      <c r="W10" s="14" t="s">
        <v>76</v>
      </c>
      <c r="X10" s="23"/>
      <c r="Y10" s="14" t="s">
        <v>77</v>
      </c>
      <c r="Z10" s="23"/>
      <c r="AA10" s="15"/>
      <c r="AB10" s="11"/>
      <c r="AC10" s="11"/>
    </row>
    <row r="11" spans="1:27" ht="113.25" customHeight="1">
      <c r="A11" s="2" t="s">
        <v>7</v>
      </c>
      <c r="B11" s="13" t="s">
        <v>47</v>
      </c>
      <c r="C11" s="23"/>
      <c r="D11" s="15">
        <v>1578657.3</v>
      </c>
      <c r="E11" s="21"/>
      <c r="F11" s="16">
        <v>500657.3</v>
      </c>
      <c r="G11" s="16">
        <v>75150.19</v>
      </c>
      <c r="H11" s="17">
        <f t="shared" si="2"/>
        <v>-425507.11</v>
      </c>
      <c r="I11" s="20"/>
      <c r="J11" s="16">
        <v>578000</v>
      </c>
      <c r="K11" s="16">
        <v>379551</v>
      </c>
      <c r="L11" s="16">
        <f t="shared" si="3"/>
        <v>-198449</v>
      </c>
      <c r="M11" s="20"/>
      <c r="N11" s="16">
        <v>500000</v>
      </c>
      <c r="O11" s="16">
        <v>390299</v>
      </c>
      <c r="P11" s="16">
        <f t="shared" si="0"/>
        <v>-109701</v>
      </c>
      <c r="Q11" s="20"/>
      <c r="R11" s="16">
        <v>0</v>
      </c>
      <c r="S11" s="16">
        <v>733657</v>
      </c>
      <c r="T11" s="16">
        <f t="shared" si="1"/>
        <v>733657</v>
      </c>
      <c r="U11" s="20"/>
      <c r="V11" s="16">
        <f t="shared" si="4"/>
        <v>-0.11000000010244548</v>
      </c>
      <c r="W11" s="14" t="s">
        <v>31</v>
      </c>
      <c r="X11" s="23"/>
      <c r="Y11" s="14" t="s">
        <v>88</v>
      </c>
      <c r="Z11" s="23"/>
      <c r="AA11" s="15"/>
    </row>
    <row r="12" spans="1:27" ht="111" customHeight="1">
      <c r="A12" s="2" t="s">
        <v>8</v>
      </c>
      <c r="B12" s="13" t="s">
        <v>48</v>
      </c>
      <c r="C12" s="23"/>
      <c r="D12" s="15">
        <v>315000</v>
      </c>
      <c r="E12" s="21"/>
      <c r="F12" s="16">
        <v>105000</v>
      </c>
      <c r="G12" s="16">
        <v>44470</v>
      </c>
      <c r="H12" s="17">
        <f t="shared" si="2"/>
        <v>-60530</v>
      </c>
      <c r="I12" s="20"/>
      <c r="J12" s="16">
        <v>105000</v>
      </c>
      <c r="K12" s="16">
        <v>74879</v>
      </c>
      <c r="L12" s="16">
        <f t="shared" si="3"/>
        <v>-30121</v>
      </c>
      <c r="M12" s="20"/>
      <c r="N12" s="16">
        <v>105000</v>
      </c>
      <c r="O12" s="16">
        <v>114879</v>
      </c>
      <c r="P12" s="16">
        <f t="shared" si="0"/>
        <v>9879</v>
      </c>
      <c r="Q12" s="20"/>
      <c r="R12" s="16">
        <v>0</v>
      </c>
      <c r="S12" s="16">
        <v>0</v>
      </c>
      <c r="T12" s="16">
        <f t="shared" si="1"/>
        <v>0</v>
      </c>
      <c r="U12" s="20"/>
      <c r="V12" s="16">
        <f t="shared" si="4"/>
        <v>-80772</v>
      </c>
      <c r="W12" s="14" t="s">
        <v>31</v>
      </c>
      <c r="X12" s="23"/>
      <c r="Y12" s="14" t="s">
        <v>91</v>
      </c>
      <c r="Z12" s="23"/>
      <c r="AA12" s="15"/>
    </row>
    <row r="13" spans="1:27" ht="84" customHeight="1">
      <c r="A13" s="2" t="s">
        <v>7</v>
      </c>
      <c r="B13" s="13" t="s">
        <v>49</v>
      </c>
      <c r="C13" s="23"/>
      <c r="D13" s="15">
        <v>84000</v>
      </c>
      <c r="E13" s="21"/>
      <c r="F13" s="16">
        <v>28000</v>
      </c>
      <c r="G13" s="16">
        <v>28000</v>
      </c>
      <c r="H13" s="17">
        <f t="shared" si="2"/>
        <v>0</v>
      </c>
      <c r="I13" s="20"/>
      <c r="J13" s="16">
        <v>28000</v>
      </c>
      <c r="K13" s="16">
        <v>28000</v>
      </c>
      <c r="L13" s="16">
        <f t="shared" si="3"/>
        <v>0</v>
      </c>
      <c r="M13" s="20"/>
      <c r="N13" s="16">
        <v>28000</v>
      </c>
      <c r="O13" s="16">
        <v>28000</v>
      </c>
      <c r="P13" s="16">
        <f t="shared" si="0"/>
        <v>0</v>
      </c>
      <c r="Q13" s="20"/>
      <c r="R13" s="16">
        <v>0</v>
      </c>
      <c r="S13" s="16">
        <v>0</v>
      </c>
      <c r="T13" s="16">
        <f t="shared" si="1"/>
        <v>0</v>
      </c>
      <c r="U13" s="20"/>
      <c r="V13" s="16">
        <f t="shared" si="4"/>
        <v>0</v>
      </c>
      <c r="W13" s="14" t="s">
        <v>31</v>
      </c>
      <c r="X13" s="23"/>
      <c r="Y13" s="15" t="s">
        <v>65</v>
      </c>
      <c r="Z13" s="23"/>
      <c r="AA13" s="15"/>
    </row>
    <row r="14" spans="1:27" ht="96" customHeight="1">
      <c r="A14" s="2" t="s">
        <v>7</v>
      </c>
      <c r="B14" s="13" t="s">
        <v>50</v>
      </c>
      <c r="C14" s="23"/>
      <c r="D14" s="15">
        <v>105000</v>
      </c>
      <c r="E14" s="21"/>
      <c r="F14" s="16">
        <v>35000</v>
      </c>
      <c r="G14" s="16">
        <v>33528</v>
      </c>
      <c r="H14" s="17">
        <f t="shared" si="2"/>
        <v>-1472</v>
      </c>
      <c r="I14" s="20"/>
      <c r="J14" s="16">
        <v>35000</v>
      </c>
      <c r="K14" s="16">
        <v>34810</v>
      </c>
      <c r="L14" s="16">
        <f t="shared" si="3"/>
        <v>-190</v>
      </c>
      <c r="M14" s="20"/>
      <c r="N14" s="16">
        <v>35000</v>
      </c>
      <c r="O14" s="16">
        <v>36662</v>
      </c>
      <c r="P14" s="16">
        <f t="shared" si="0"/>
        <v>1662</v>
      </c>
      <c r="Q14" s="20"/>
      <c r="R14" s="16">
        <v>0</v>
      </c>
      <c r="S14" s="16">
        <v>0</v>
      </c>
      <c r="T14" s="16">
        <f t="shared" si="1"/>
        <v>0</v>
      </c>
      <c r="U14" s="20"/>
      <c r="V14" s="16">
        <f t="shared" si="4"/>
        <v>0</v>
      </c>
      <c r="W14" s="14" t="s">
        <v>31</v>
      </c>
      <c r="X14" s="23"/>
      <c r="Y14" s="15" t="s">
        <v>72</v>
      </c>
      <c r="Z14" s="23"/>
      <c r="AA14" s="15"/>
    </row>
    <row r="15" spans="1:27" ht="114" customHeight="1">
      <c r="A15" s="2" t="s">
        <v>9</v>
      </c>
      <c r="B15" s="13" t="s">
        <v>51</v>
      </c>
      <c r="C15" s="23"/>
      <c r="D15" s="15">
        <v>215500</v>
      </c>
      <c r="E15" s="21"/>
      <c r="F15" s="15">
        <v>115500</v>
      </c>
      <c r="G15" s="15">
        <v>44616</v>
      </c>
      <c r="H15" s="17">
        <f t="shared" si="2"/>
        <v>-70884</v>
      </c>
      <c r="I15" s="21"/>
      <c r="J15" s="15">
        <v>100000</v>
      </c>
      <c r="K15" s="15">
        <v>60613</v>
      </c>
      <c r="L15" s="16">
        <f t="shared" si="3"/>
        <v>-39387</v>
      </c>
      <c r="M15" s="21"/>
      <c r="N15" s="15">
        <v>0</v>
      </c>
      <c r="O15" s="15">
        <v>110271</v>
      </c>
      <c r="P15" s="16">
        <f t="shared" si="0"/>
        <v>110271</v>
      </c>
      <c r="Q15" s="20"/>
      <c r="R15" s="16">
        <v>0</v>
      </c>
      <c r="S15" s="16">
        <v>0</v>
      </c>
      <c r="T15" s="16">
        <f t="shared" si="1"/>
        <v>0</v>
      </c>
      <c r="U15" s="20"/>
      <c r="V15" s="16">
        <f t="shared" si="4"/>
        <v>0</v>
      </c>
      <c r="W15" s="14" t="s">
        <v>32</v>
      </c>
      <c r="X15" s="23"/>
      <c r="Y15" s="14" t="s">
        <v>85</v>
      </c>
      <c r="Z15" s="23"/>
      <c r="AA15" s="15"/>
    </row>
    <row r="16" spans="1:27" ht="67.5" customHeight="1">
      <c r="A16" s="2" t="s">
        <v>12</v>
      </c>
      <c r="B16" s="13" t="s">
        <v>52</v>
      </c>
      <c r="C16" s="23"/>
      <c r="D16" s="15">
        <v>50000</v>
      </c>
      <c r="E16" s="21"/>
      <c r="F16" s="15">
        <v>0</v>
      </c>
      <c r="G16" s="15">
        <v>0</v>
      </c>
      <c r="H16" s="17">
        <f t="shared" si="2"/>
        <v>0</v>
      </c>
      <c r="I16" s="21"/>
      <c r="J16" s="15">
        <v>50000</v>
      </c>
      <c r="K16" s="15">
        <v>50000</v>
      </c>
      <c r="L16" s="16">
        <f t="shared" si="3"/>
        <v>0</v>
      </c>
      <c r="M16" s="21"/>
      <c r="N16" s="15">
        <v>0</v>
      </c>
      <c r="O16" s="15">
        <v>0</v>
      </c>
      <c r="P16" s="16">
        <f t="shared" si="0"/>
        <v>0</v>
      </c>
      <c r="Q16" s="20"/>
      <c r="R16" s="16">
        <v>0</v>
      </c>
      <c r="S16" s="16">
        <v>0</v>
      </c>
      <c r="T16" s="16">
        <f t="shared" si="1"/>
        <v>0</v>
      </c>
      <c r="U16" s="20"/>
      <c r="V16" s="16">
        <f t="shared" si="4"/>
        <v>0</v>
      </c>
      <c r="W16" s="14" t="s">
        <v>32</v>
      </c>
      <c r="X16" s="23"/>
      <c r="Y16" s="14" t="s">
        <v>75</v>
      </c>
      <c r="Z16" s="23"/>
      <c r="AA16" s="15"/>
    </row>
    <row r="17" spans="1:29" s="12" customFormat="1" ht="114.75" customHeight="1">
      <c r="A17" s="2" t="s">
        <v>10</v>
      </c>
      <c r="B17" s="32" t="s">
        <v>53</v>
      </c>
      <c r="C17" s="35"/>
      <c r="D17" s="15">
        <v>800000</v>
      </c>
      <c r="E17" s="21"/>
      <c r="F17" s="15">
        <v>91000</v>
      </c>
      <c r="G17" s="15">
        <v>90846.59</v>
      </c>
      <c r="H17" s="17">
        <f>G17-F17</f>
        <v>-153.4100000000035</v>
      </c>
      <c r="I17" s="21"/>
      <c r="J17" s="15">
        <v>80000</v>
      </c>
      <c r="K17" s="15">
        <v>26619.6</v>
      </c>
      <c r="L17" s="16">
        <f>K17-J17</f>
        <v>-53380.4</v>
      </c>
      <c r="M17" s="21"/>
      <c r="N17" s="15">
        <v>300000</v>
      </c>
      <c r="O17" s="15">
        <v>32534</v>
      </c>
      <c r="P17" s="16">
        <f>O17-N17</f>
        <v>-267466</v>
      </c>
      <c r="Q17" s="22"/>
      <c r="R17" s="15">
        <v>329000</v>
      </c>
      <c r="S17" s="15">
        <v>350000</v>
      </c>
      <c r="T17" s="16">
        <f>S17-R17</f>
        <v>21000</v>
      </c>
      <c r="U17" s="22"/>
      <c r="V17" s="16">
        <f t="shared" si="4"/>
        <v>-299999.81</v>
      </c>
      <c r="W17" s="14" t="s">
        <v>32</v>
      </c>
      <c r="X17" s="23"/>
      <c r="Y17" s="14" t="s">
        <v>86</v>
      </c>
      <c r="Z17" s="23"/>
      <c r="AA17" s="15"/>
      <c r="AB17" s="11"/>
      <c r="AC17" s="11"/>
    </row>
    <row r="18" spans="1:29" s="12" customFormat="1" ht="126" customHeight="1">
      <c r="A18" s="2" t="s">
        <v>11</v>
      </c>
      <c r="B18" s="32" t="s">
        <v>54</v>
      </c>
      <c r="C18" s="35"/>
      <c r="D18" s="15">
        <v>75000</v>
      </c>
      <c r="E18" s="21"/>
      <c r="F18" s="15">
        <v>75000</v>
      </c>
      <c r="G18" s="15">
        <f>3414.69+2427.14</f>
        <v>5841.83</v>
      </c>
      <c r="H18" s="17">
        <f>G18-F18</f>
        <v>-69158.17</v>
      </c>
      <c r="I18" s="21"/>
      <c r="J18" s="15">
        <v>0</v>
      </c>
      <c r="K18" s="15">
        <v>34616.53</v>
      </c>
      <c r="L18" s="16">
        <f>K18-J18</f>
        <v>34616.53</v>
      </c>
      <c r="M18" s="21"/>
      <c r="N18" s="15">
        <v>0</v>
      </c>
      <c r="O18" s="15">
        <v>34541.64</v>
      </c>
      <c r="P18" s="16">
        <f>O18-N18</f>
        <v>34541.64</v>
      </c>
      <c r="Q18" s="22"/>
      <c r="R18" s="16">
        <v>0</v>
      </c>
      <c r="S18" s="16">
        <v>0</v>
      </c>
      <c r="T18" s="16">
        <f>S18-R18</f>
        <v>0</v>
      </c>
      <c r="U18" s="22"/>
      <c r="V18" s="16">
        <f t="shared" si="4"/>
        <v>0</v>
      </c>
      <c r="W18" s="14" t="s">
        <v>32</v>
      </c>
      <c r="X18" s="23"/>
      <c r="Y18" s="56" t="s">
        <v>69</v>
      </c>
      <c r="Z18" s="23"/>
      <c r="AA18" s="52"/>
      <c r="AB18" s="11"/>
      <c r="AC18" s="11"/>
    </row>
    <row r="19" spans="1:27" ht="129.75" customHeight="1">
      <c r="A19" s="2" t="s">
        <v>13</v>
      </c>
      <c r="B19" s="13" t="s">
        <v>74</v>
      </c>
      <c r="C19" s="23"/>
      <c r="D19" s="15">
        <f>152420+10561.3</f>
        <v>162981.3</v>
      </c>
      <c r="E19" s="21"/>
      <c r="F19" s="15">
        <v>49312</v>
      </c>
      <c r="G19" s="15">
        <v>36976</v>
      </c>
      <c r="H19" s="17">
        <f t="shared" si="2"/>
        <v>-12336</v>
      </c>
      <c r="I19" s="21"/>
      <c r="J19" s="15">
        <v>50792</v>
      </c>
      <c r="K19" s="15">
        <v>50586</v>
      </c>
      <c r="L19" s="16">
        <f t="shared" si="3"/>
        <v>-206</v>
      </c>
      <c r="M19" s="21"/>
      <c r="N19" s="15">
        <v>59357</v>
      </c>
      <c r="O19" s="15">
        <v>59357</v>
      </c>
      <c r="P19" s="16">
        <f t="shared" si="0"/>
        <v>0</v>
      </c>
      <c r="Q19" s="20"/>
      <c r="R19" s="15">
        <v>16062</v>
      </c>
      <c r="S19" s="15">
        <v>16062</v>
      </c>
      <c r="T19" s="16">
        <f t="shared" si="1"/>
        <v>0</v>
      </c>
      <c r="U19" s="20"/>
      <c r="V19" s="16">
        <f t="shared" si="4"/>
        <v>-0.29999999998835847</v>
      </c>
      <c r="W19" s="14" t="s">
        <v>33</v>
      </c>
      <c r="X19" s="23"/>
      <c r="Y19" s="14" t="s">
        <v>93</v>
      </c>
      <c r="Z19" s="23"/>
      <c r="AA19" s="15"/>
    </row>
    <row r="20" spans="1:27" ht="53.25" customHeight="1">
      <c r="A20" s="2" t="s">
        <v>14</v>
      </c>
      <c r="B20" s="13" t="s">
        <v>55</v>
      </c>
      <c r="C20" s="23"/>
      <c r="D20" s="15">
        <v>62590</v>
      </c>
      <c r="E20" s="21"/>
      <c r="F20" s="15">
        <v>62590</v>
      </c>
      <c r="G20" s="15">
        <v>62590</v>
      </c>
      <c r="H20" s="17">
        <f t="shared" si="2"/>
        <v>0</v>
      </c>
      <c r="I20" s="21"/>
      <c r="J20" s="15">
        <v>0</v>
      </c>
      <c r="K20" s="15">
        <v>0</v>
      </c>
      <c r="L20" s="16">
        <f t="shared" si="3"/>
        <v>0</v>
      </c>
      <c r="M20" s="21"/>
      <c r="N20" s="15">
        <v>0</v>
      </c>
      <c r="O20" s="15">
        <v>0</v>
      </c>
      <c r="P20" s="16">
        <f t="shared" si="0"/>
        <v>0</v>
      </c>
      <c r="Q20" s="20"/>
      <c r="R20" s="16">
        <v>0</v>
      </c>
      <c r="S20" s="16">
        <v>0</v>
      </c>
      <c r="T20" s="16">
        <f t="shared" si="1"/>
        <v>0</v>
      </c>
      <c r="U20" s="20"/>
      <c r="V20" s="16">
        <f t="shared" si="4"/>
        <v>0</v>
      </c>
      <c r="W20" s="14" t="s">
        <v>33</v>
      </c>
      <c r="X20" s="23"/>
      <c r="Y20" s="14" t="s">
        <v>64</v>
      </c>
      <c r="Z20" s="23"/>
      <c r="AA20" s="15"/>
    </row>
    <row r="21" spans="1:27" ht="50.25" customHeight="1">
      <c r="A21" s="2" t="s">
        <v>15</v>
      </c>
      <c r="B21" s="13" t="s">
        <v>56</v>
      </c>
      <c r="C21" s="23"/>
      <c r="D21" s="15">
        <v>150000</v>
      </c>
      <c r="E21" s="21"/>
      <c r="F21" s="15">
        <v>50000</v>
      </c>
      <c r="G21" s="15">
        <v>43619</v>
      </c>
      <c r="H21" s="17">
        <f t="shared" si="2"/>
        <v>-6381</v>
      </c>
      <c r="I21" s="21"/>
      <c r="J21" s="15">
        <v>50000</v>
      </c>
      <c r="K21" s="15">
        <v>53191</v>
      </c>
      <c r="L21" s="16">
        <f t="shared" si="3"/>
        <v>3191</v>
      </c>
      <c r="M21" s="21"/>
      <c r="N21" s="15">
        <v>50000</v>
      </c>
      <c r="O21" s="15">
        <v>53190</v>
      </c>
      <c r="P21" s="16">
        <f t="shared" si="0"/>
        <v>3190</v>
      </c>
      <c r="Q21" s="20"/>
      <c r="R21" s="16">
        <v>0</v>
      </c>
      <c r="S21" s="16">
        <v>0</v>
      </c>
      <c r="T21" s="16">
        <f t="shared" si="1"/>
        <v>0</v>
      </c>
      <c r="U21" s="20"/>
      <c r="V21" s="16">
        <f t="shared" si="4"/>
        <v>0</v>
      </c>
      <c r="W21" s="14" t="s">
        <v>34</v>
      </c>
      <c r="X21" s="23"/>
      <c r="Y21" s="15" t="s">
        <v>66</v>
      </c>
      <c r="Z21" s="23"/>
      <c r="AA21" s="15"/>
    </row>
    <row r="22" spans="1:27" ht="69.75" customHeight="1">
      <c r="A22" s="2" t="s">
        <v>18</v>
      </c>
      <c r="B22" s="13" t="s">
        <v>57</v>
      </c>
      <c r="C22" s="23"/>
      <c r="D22" s="15">
        <v>150000</v>
      </c>
      <c r="E22" s="21"/>
      <c r="F22" s="15">
        <v>150000</v>
      </c>
      <c r="G22" s="38">
        <v>130383</v>
      </c>
      <c r="H22" s="17">
        <f t="shared" si="2"/>
        <v>-19617</v>
      </c>
      <c r="I22" s="21"/>
      <c r="J22" s="15">
        <v>0</v>
      </c>
      <c r="K22" s="15">
        <v>19617</v>
      </c>
      <c r="L22" s="16">
        <f t="shared" si="3"/>
        <v>19617</v>
      </c>
      <c r="M22" s="21"/>
      <c r="N22" s="15">
        <v>0</v>
      </c>
      <c r="O22" s="15">
        <v>0</v>
      </c>
      <c r="P22" s="16">
        <f t="shared" si="0"/>
        <v>0</v>
      </c>
      <c r="Q22" s="20"/>
      <c r="R22" s="16">
        <v>0</v>
      </c>
      <c r="S22" s="16">
        <v>0</v>
      </c>
      <c r="T22" s="16">
        <f t="shared" si="1"/>
        <v>0</v>
      </c>
      <c r="U22" s="20"/>
      <c r="V22" s="16">
        <f t="shared" si="4"/>
        <v>0</v>
      </c>
      <c r="W22" s="14" t="s">
        <v>34</v>
      </c>
      <c r="X22" s="23"/>
      <c r="Y22" s="15" t="s">
        <v>70</v>
      </c>
      <c r="Z22" s="23"/>
      <c r="AA22" s="15"/>
    </row>
    <row r="23" spans="1:27" ht="84" customHeight="1">
      <c r="A23" s="2" t="s">
        <v>16</v>
      </c>
      <c r="B23" s="13" t="s">
        <v>58</v>
      </c>
      <c r="C23" s="23"/>
      <c r="D23" s="15">
        <v>300000</v>
      </c>
      <c r="E23" s="21"/>
      <c r="F23" s="15">
        <v>100000</v>
      </c>
      <c r="G23" s="15">
        <v>86886.73</v>
      </c>
      <c r="H23" s="17">
        <f t="shared" si="2"/>
        <v>-13113.270000000004</v>
      </c>
      <c r="I23" s="21"/>
      <c r="J23" s="15">
        <v>100000</v>
      </c>
      <c r="K23" s="15">
        <v>86027</v>
      </c>
      <c r="L23" s="16">
        <f t="shared" si="3"/>
        <v>-13973</v>
      </c>
      <c r="M23" s="21"/>
      <c r="N23" s="15">
        <v>100000</v>
      </c>
      <c r="O23" s="15">
        <v>127086</v>
      </c>
      <c r="P23" s="16">
        <f t="shared" si="0"/>
        <v>27086</v>
      </c>
      <c r="Q23" s="20"/>
      <c r="R23" s="16">
        <v>0</v>
      </c>
      <c r="S23" s="16">
        <v>0</v>
      </c>
      <c r="T23" s="16">
        <f t="shared" si="1"/>
        <v>0</v>
      </c>
      <c r="U23" s="20"/>
      <c r="V23" s="16">
        <f t="shared" si="4"/>
        <v>-0.27000000001862645</v>
      </c>
      <c r="W23" s="14" t="s">
        <v>34</v>
      </c>
      <c r="X23" s="23"/>
      <c r="Y23" s="14" t="s">
        <v>73</v>
      </c>
      <c r="Z23" s="23"/>
      <c r="AA23" s="15"/>
    </row>
    <row r="24" spans="1:27" ht="375.75" customHeight="1">
      <c r="A24" s="2" t="s">
        <v>22</v>
      </c>
      <c r="B24" s="13" t="s">
        <v>59</v>
      </c>
      <c r="C24" s="36"/>
      <c r="D24" s="18">
        <f>238337-10561.3</f>
        <v>227775.7</v>
      </c>
      <c r="E24" s="39"/>
      <c r="F24" s="16">
        <f>83900-5502</f>
        <v>78398</v>
      </c>
      <c r="G24" s="15">
        <v>78398</v>
      </c>
      <c r="H24" s="17">
        <v>0</v>
      </c>
      <c r="I24" s="21"/>
      <c r="J24" s="15">
        <f>83900-5059</f>
        <v>78841</v>
      </c>
      <c r="K24" s="15">
        <v>78841</v>
      </c>
      <c r="L24" s="16">
        <f t="shared" si="3"/>
        <v>0</v>
      </c>
      <c r="M24" s="21"/>
      <c r="N24" s="15">
        <f>70537</f>
        <v>70537</v>
      </c>
      <c r="O24" s="15">
        <f>70537</f>
        <v>70537</v>
      </c>
      <c r="P24" s="16">
        <f t="shared" si="0"/>
        <v>0</v>
      </c>
      <c r="Q24" s="20"/>
      <c r="R24" s="16">
        <v>0</v>
      </c>
      <c r="S24" s="16">
        <v>0</v>
      </c>
      <c r="T24" s="16">
        <f t="shared" si="1"/>
        <v>0</v>
      </c>
      <c r="U24" s="20"/>
      <c r="V24" s="16">
        <f t="shared" si="4"/>
        <v>0.29999999998835847</v>
      </c>
      <c r="W24" s="14" t="s">
        <v>34</v>
      </c>
      <c r="X24" s="23"/>
      <c r="Y24" s="14" t="s">
        <v>94</v>
      </c>
      <c r="Z24" s="23"/>
      <c r="AA24" s="15"/>
    </row>
    <row r="25" spans="1:27" ht="114" customHeight="1">
      <c r="A25" s="2" t="s">
        <v>23</v>
      </c>
      <c r="B25" s="13" t="s">
        <v>83</v>
      </c>
      <c r="C25" s="36"/>
      <c r="D25" s="18">
        <v>115847</v>
      </c>
      <c r="E25" s="39"/>
      <c r="F25" s="16">
        <v>42300</v>
      </c>
      <c r="G25" s="16">
        <v>36758</v>
      </c>
      <c r="H25" s="17">
        <f t="shared" si="2"/>
        <v>-5542</v>
      </c>
      <c r="I25" s="21"/>
      <c r="J25" s="15">
        <v>36758</v>
      </c>
      <c r="K25" s="19">
        <v>38568</v>
      </c>
      <c r="L25" s="16">
        <f t="shared" si="3"/>
        <v>1810</v>
      </c>
      <c r="M25" s="21"/>
      <c r="N25" s="15">
        <v>36789</v>
      </c>
      <c r="O25" s="16">
        <v>40521</v>
      </c>
      <c r="P25" s="16">
        <f t="shared" si="0"/>
        <v>3732</v>
      </c>
      <c r="Q25" s="20"/>
      <c r="R25" s="16">
        <v>0</v>
      </c>
      <c r="S25" s="16">
        <v>0</v>
      </c>
      <c r="T25" s="16">
        <f t="shared" si="1"/>
        <v>0</v>
      </c>
      <c r="U25" s="20"/>
      <c r="V25" s="16">
        <f t="shared" si="4"/>
        <v>0</v>
      </c>
      <c r="W25" s="14" t="s">
        <v>34</v>
      </c>
      <c r="X25" s="23"/>
      <c r="Y25" s="14" t="s">
        <v>90</v>
      </c>
      <c r="Z25" s="23"/>
      <c r="AA25" s="15"/>
    </row>
    <row r="26" spans="1:27" ht="110.25" customHeight="1">
      <c r="A26" s="2" t="s">
        <v>24</v>
      </c>
      <c r="B26" s="13" t="s">
        <v>60</v>
      </c>
      <c r="C26" s="37"/>
      <c r="D26" s="18">
        <v>55053</v>
      </c>
      <c r="E26" s="39"/>
      <c r="F26" s="16">
        <v>22054</v>
      </c>
      <c r="G26" s="18">
        <v>11457.19</v>
      </c>
      <c r="H26" s="17">
        <f t="shared" si="2"/>
        <v>-10596.81</v>
      </c>
      <c r="I26" s="21"/>
      <c r="J26" s="15">
        <v>21500</v>
      </c>
      <c r="K26" s="16">
        <v>24405.2</v>
      </c>
      <c r="L26" s="16">
        <f t="shared" si="3"/>
        <v>2905.2000000000007</v>
      </c>
      <c r="M26" s="21"/>
      <c r="N26" s="15">
        <v>11499</v>
      </c>
      <c r="O26" s="16">
        <f>20925-1734</f>
        <v>19191</v>
      </c>
      <c r="P26" s="16">
        <f t="shared" si="0"/>
        <v>7692</v>
      </c>
      <c r="Q26" s="20"/>
      <c r="R26" s="16">
        <v>0</v>
      </c>
      <c r="S26" s="16">
        <v>0</v>
      </c>
      <c r="T26" s="16">
        <f t="shared" si="1"/>
        <v>0</v>
      </c>
      <c r="U26" s="20"/>
      <c r="V26" s="16">
        <f t="shared" si="4"/>
        <v>0.3899999999994179</v>
      </c>
      <c r="W26" s="14" t="s">
        <v>34</v>
      </c>
      <c r="X26" s="23"/>
      <c r="Y26" s="14" t="s">
        <v>89</v>
      </c>
      <c r="Z26" s="23"/>
      <c r="AA26" s="15"/>
    </row>
    <row r="27" spans="1:27" ht="96" customHeight="1">
      <c r="A27" s="2" t="s">
        <v>25</v>
      </c>
      <c r="B27" s="13" t="s">
        <v>61</v>
      </c>
      <c r="C27" s="36"/>
      <c r="D27" s="18">
        <v>55053</v>
      </c>
      <c r="E27" s="39"/>
      <c r="F27" s="16">
        <v>22054</v>
      </c>
      <c r="G27" s="15">
        <v>7236</v>
      </c>
      <c r="H27" s="17">
        <f t="shared" si="2"/>
        <v>-14818</v>
      </c>
      <c r="I27" s="21"/>
      <c r="J27" s="15">
        <v>21500</v>
      </c>
      <c r="K27" s="15">
        <v>17874</v>
      </c>
      <c r="L27" s="16">
        <f t="shared" si="3"/>
        <v>-3626</v>
      </c>
      <c r="M27" s="21"/>
      <c r="N27" s="15">
        <v>11499</v>
      </c>
      <c r="O27" s="15">
        <v>21500</v>
      </c>
      <c r="P27" s="16">
        <f t="shared" si="0"/>
        <v>10001</v>
      </c>
      <c r="Q27" s="20"/>
      <c r="R27" s="16">
        <v>0</v>
      </c>
      <c r="S27" s="16">
        <v>0</v>
      </c>
      <c r="T27" s="16">
        <f t="shared" si="1"/>
        <v>0</v>
      </c>
      <c r="U27" s="20"/>
      <c r="V27" s="16">
        <f t="shared" si="4"/>
        <v>-8443</v>
      </c>
      <c r="W27" s="14" t="s">
        <v>34</v>
      </c>
      <c r="X27" s="23"/>
      <c r="Y27" s="14" t="s">
        <v>92</v>
      </c>
      <c r="Z27" s="23"/>
      <c r="AA27" s="15"/>
    </row>
    <row r="28" spans="1:27" ht="15">
      <c r="A28" s="3"/>
      <c r="B28" s="43"/>
      <c r="D28" s="44"/>
      <c r="F28" s="45"/>
      <c r="G28" s="45"/>
      <c r="H28" s="46"/>
      <c r="J28" s="45"/>
      <c r="K28" s="45"/>
      <c r="L28" s="45"/>
      <c r="N28" s="45"/>
      <c r="O28" s="45"/>
      <c r="P28" s="45"/>
      <c r="R28" s="45"/>
      <c r="S28" s="45"/>
      <c r="T28" s="45"/>
      <c r="V28" s="45"/>
      <c r="W28" s="40"/>
      <c r="X28" s="3"/>
      <c r="Y28" s="3"/>
      <c r="Z28" s="3"/>
      <c r="AA28" s="41"/>
    </row>
    <row r="29" spans="2:27" ht="15">
      <c r="B29" s="47" t="s">
        <v>40</v>
      </c>
      <c r="C29" s="50"/>
      <c r="D29" s="48">
        <f>SUM(D6:D27)</f>
        <v>5585757.3</v>
      </c>
      <c r="E29" s="49"/>
      <c r="F29" s="48">
        <f>SUM(F6:F27)</f>
        <v>1819065.3</v>
      </c>
      <c r="G29" s="48">
        <f>SUM(G6:G27)</f>
        <v>931956.53</v>
      </c>
      <c r="H29" s="48">
        <f>SUM(H6:H27)</f>
        <v>-887108.7700000001</v>
      </c>
      <c r="I29" s="49"/>
      <c r="J29" s="48">
        <f>SUM(J6:J27)</f>
        <v>1883091</v>
      </c>
      <c r="K29" s="48">
        <f>SUM(K6:K27)</f>
        <v>1447821.3299999998</v>
      </c>
      <c r="L29" s="48">
        <f>SUM(L6:L27)</f>
        <v>-435269.67</v>
      </c>
      <c r="M29" s="49"/>
      <c r="N29" s="48">
        <f>SUM(N6:N27)</f>
        <v>1551081</v>
      </c>
      <c r="O29" s="48">
        <f>SUM(O6:O27)</f>
        <v>1585045.64</v>
      </c>
      <c r="P29" s="48">
        <f>SUM(P6:P27)</f>
        <v>33964.64</v>
      </c>
      <c r="Q29" s="49"/>
      <c r="R29" s="48">
        <f>SUM(R6:R27)</f>
        <v>345062</v>
      </c>
      <c r="S29" s="48">
        <f>SUM(S6:S27)</f>
        <v>1099719</v>
      </c>
      <c r="T29" s="48">
        <f>SUM(T6:T27)</f>
        <v>754657</v>
      </c>
      <c r="U29" s="49"/>
      <c r="V29" s="48">
        <f>SUM(V6:V27)</f>
        <v>-521214.8000000001</v>
      </c>
      <c r="W29" s="42"/>
      <c r="X29" s="35"/>
      <c r="Y29" s="35"/>
      <c r="Z29" s="35"/>
      <c r="AA29" s="24"/>
    </row>
    <row r="31" spans="2:4" ht="15">
      <c r="B31" s="6" t="s">
        <v>41</v>
      </c>
      <c r="D31" s="8">
        <v>620639.5</v>
      </c>
    </row>
    <row r="33" spans="2:4" ht="30.75">
      <c r="B33" s="47" t="s">
        <v>42</v>
      </c>
      <c r="C33" s="50"/>
      <c r="D33" s="51">
        <f>D29+D31</f>
        <v>6206396.8</v>
      </c>
    </row>
    <row r="39" spans="25:31" ht="15">
      <c r="Y39" s="54"/>
      <c r="Z39" s="55"/>
      <c r="AA39" s="55"/>
      <c r="AB39" s="55"/>
      <c r="AC39" s="55"/>
      <c r="AD39" s="55"/>
      <c r="AE39" s="55"/>
    </row>
    <row r="40" spans="25:31" ht="15">
      <c r="Y40" s="55"/>
      <c r="Z40" s="55"/>
      <c r="AA40" s="55"/>
      <c r="AB40" s="55"/>
      <c r="AC40" s="55"/>
      <c r="AD40" s="55"/>
      <c r="AE40" s="55"/>
    </row>
    <row r="41" spans="25:31" ht="15">
      <c r="Y41" s="55"/>
      <c r="Z41" s="55"/>
      <c r="AA41" s="55"/>
      <c r="AB41" s="55"/>
      <c r="AC41" s="55"/>
      <c r="AD41" s="55"/>
      <c r="AE41" s="55"/>
    </row>
    <row r="42" spans="25:31" ht="15">
      <c r="Y42" s="55"/>
      <c r="Z42" s="55"/>
      <c r="AA42" s="55"/>
      <c r="AB42" s="55"/>
      <c r="AC42" s="55"/>
      <c r="AD42" s="55"/>
      <c r="AE42" s="55"/>
    </row>
    <row r="43" spans="25:31" ht="15">
      <c r="Y43" s="55"/>
      <c r="Z43" s="55"/>
      <c r="AA43" s="55"/>
      <c r="AB43" s="55"/>
      <c r="AC43" s="55"/>
      <c r="AD43" s="55"/>
      <c r="AE43" s="55"/>
    </row>
  </sheetData>
  <sheetProtection/>
  <mergeCells count="4">
    <mergeCell ref="J2:L2"/>
    <mergeCell ref="N2:P2"/>
    <mergeCell ref="F2:H2"/>
    <mergeCell ref="R2:T2"/>
  </mergeCells>
  <hyperlinks>
    <hyperlink ref="O14" r:id="rId1" display="colin.moreton@northyorkshire.pnn.police.uk"/>
  </hyperlinks>
  <printOptions/>
  <pageMargins left="0.7874015748031497" right="0.7874015748031497" top="0.7874015748031497" bottom="0.7874015748031497" header="0.5118110236220472" footer="0.5118110236220472"/>
  <pageSetup fitToHeight="0" fitToWidth="1" horizontalDpi="600" verticalDpi="600" orientation="landscape" paperSize="8" scale="53" r:id="rId2"/>
  <headerFooter alignWithMargins="0">
    <oddHeader>&amp;L&amp;"Arial,Bold"&amp;12Appendix 1 – Summary of PRG projects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clowin</dc:creator>
  <cp:keywords/>
  <dc:description/>
  <cp:lastModifiedBy>Deborah Hugill</cp:lastModifiedBy>
  <cp:lastPrinted>2013-08-12T14:50:05Z</cp:lastPrinted>
  <dcterms:created xsi:type="dcterms:W3CDTF">2011-03-03T09:44:36Z</dcterms:created>
  <dcterms:modified xsi:type="dcterms:W3CDTF">2013-09-05T09:53:10Z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